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utbreak Data" sheetId="1" r:id="rId4"/>
    <sheet state="visible" name="Metadata" sheetId="2" r:id="rId5"/>
    <sheet state="visible" name="Formulas" sheetId="3" r:id="rId6"/>
    <sheet state="visible" name="Pivot Table Example" sheetId="4" r:id="rId7"/>
    <sheet state="visible" name="Search Criteria" sheetId="5" r:id="rId8"/>
    <sheet state="visible" name="Last Transfer Date" sheetId="6" r:id="rId9"/>
  </sheets>
  <definedNames>
    <definedName hidden="1" localSheetId="0" name="_xlnm._FilterDatabase">'Outbreak Data'!$A$1:$U$43</definedName>
    <definedName hidden="1" localSheetId="4" name="_xlnm._FilterDatabase">'Search Criteria'!$A$1:$B$10</definedName>
    <definedName hidden="1" localSheetId="5" name="_xlnm._FilterDatabase">'Last Transfer Date'!$A$1:$A$2</definedName>
  </definedNames>
  <calcPr/>
  <pivotCaches>
    <pivotCache cacheId="0" r:id="rId10"/>
  </pivotCaches>
</workbook>
</file>

<file path=xl/sharedStrings.xml><?xml version="1.0" encoding="utf-8"?>
<sst xmlns="http://schemas.openxmlformats.org/spreadsheetml/2006/main" count="411" uniqueCount="156">
  <si>
    <t>Year</t>
  </si>
  <si>
    <t>Month</t>
  </si>
  <si>
    <t>State</t>
  </si>
  <si>
    <t>Primary Mode</t>
  </si>
  <si>
    <t>Etiology</t>
  </si>
  <si>
    <t>Serotype or Genotype</t>
  </si>
  <si>
    <t>Etiology Status</t>
  </si>
  <si>
    <t>Setting</t>
  </si>
  <si>
    <t>Illnesses</t>
  </si>
  <si>
    <t>Hospitalizations</t>
  </si>
  <si>
    <t>Info on Hospitalizations</t>
  </si>
  <si>
    <t>Deaths</t>
  </si>
  <si>
    <t>Info on Deaths</t>
  </si>
  <si>
    <t>Food Vehicle</t>
  </si>
  <si>
    <t>Food Contaminated Ingredient</t>
  </si>
  <si>
    <t>IFSAC Category</t>
  </si>
  <si>
    <t>Water Exposure</t>
  </si>
  <si>
    <t>Water Type</t>
  </si>
  <si>
    <t>Animal Type</t>
  </si>
  <si>
    <t>Animal Type Specify</t>
  </si>
  <si>
    <t>Water Status</t>
  </si>
  <si>
    <t>Connecticut</t>
  </si>
  <si>
    <t>Food</t>
  </si>
  <si>
    <t>Cyclospora cayetanensis</t>
  </si>
  <si>
    <t>Confirmed</t>
  </si>
  <si>
    <t>Private home/residence</t>
  </si>
  <si>
    <t>blackberries; raspberries</t>
  </si>
  <si>
    <t>Fruits</t>
  </si>
  <si>
    <t>Washington DC</t>
  </si>
  <si>
    <t>Indeterminate/Other/Unknown</t>
  </si>
  <si>
    <t>Florida</t>
  </si>
  <si>
    <t>Restaurant - Sit-down dining</t>
  </si>
  <si>
    <t>cilantro and onions</t>
  </si>
  <si>
    <t>Multiple</t>
  </si>
  <si>
    <t>Georgia</t>
  </si>
  <si>
    <t>lettuce based salads</t>
  </si>
  <si>
    <t>Multistate</t>
  </si>
  <si>
    <t>salad mix, bagged</t>
  </si>
  <si>
    <t>Texas</t>
  </si>
  <si>
    <t>Michigan</t>
  </si>
  <si>
    <t>Cyclospora</t>
  </si>
  <si>
    <t>Restaurant - Sit-down dining; Restaurant - other or unknown type; Banquet Facility (food prepared and served on-site)</t>
  </si>
  <si>
    <t>South Carolina</t>
  </si>
  <si>
    <t>Unknown</t>
  </si>
  <si>
    <t>cilantro, unspecified</t>
  </si>
  <si>
    <t>Herbs</t>
  </si>
  <si>
    <t>Restaurant - other or unknown type</t>
  </si>
  <si>
    <t>basil, unspecified</t>
  </si>
  <si>
    <t>spices</t>
  </si>
  <si>
    <t>Missouri</t>
  </si>
  <si>
    <t>Caterer (food prepared off-site from where served)</t>
  </si>
  <si>
    <t>Restaurant - other or unknown type; Other</t>
  </si>
  <si>
    <t>blackberries; raspberries; strawberries</t>
  </si>
  <si>
    <t>Pennsylvania</t>
  </si>
  <si>
    <t>raspberries</t>
  </si>
  <si>
    <t>Restaurant - other or unknown type; Private home/residence</t>
  </si>
  <si>
    <t>New York</t>
  </si>
  <si>
    <t>arugula, unspecified</t>
  </si>
  <si>
    <t>Vegetable Row Crops</t>
  </si>
  <si>
    <t>Massachusetts</t>
  </si>
  <si>
    <t>Suspected</t>
  </si>
  <si>
    <t>Other</t>
  </si>
  <si>
    <t>mesclun mix, unspecified</t>
  </si>
  <si>
    <t>Caterer (food prepared off-site from where served); Hospital</t>
  </si>
  <si>
    <t>gravy, unspecified</t>
  </si>
  <si>
    <t>Vermont</t>
  </si>
  <si>
    <t>Illinois</t>
  </si>
  <si>
    <t>pasta salad; vegetable-based salads unspecified; tuna salad</t>
  </si>
  <si>
    <t>Tennessee</t>
  </si>
  <si>
    <t>Private home/residence; Caterer (food prepared off-site from where served)</t>
  </si>
  <si>
    <t>condiment, unspecified; bean salad</t>
  </si>
  <si>
    <t>Long-term care/nursing home/assisted living facility</t>
  </si>
  <si>
    <t>pasta salad; green beans, unspecified</t>
  </si>
  <si>
    <t>bruschetta; house salad</t>
  </si>
  <si>
    <t>Banquet Facility (food prepared and served on-site)</t>
  </si>
  <si>
    <t>Restaurant - other or unknown type; Banquet Facility (food prepared and served on-site)</t>
  </si>
  <si>
    <t>Minnesota</t>
  </si>
  <si>
    <t>fruit salad</t>
  </si>
  <si>
    <t>Grocery store</t>
  </si>
  <si>
    <t>Wisconsin</t>
  </si>
  <si>
    <t>peas, green</t>
  </si>
  <si>
    <t>Seeded Vegetables</t>
  </si>
  <si>
    <t>blackberries</t>
  </si>
  <si>
    <t>Restaurant - Sit-down dining; Restaurant - other or unknown type</t>
  </si>
  <si>
    <t>Cyclospora cayetanensis; Cryptosporidium unknown</t>
  </si>
  <si>
    <t>Confirmed; Confirmed</t>
  </si>
  <si>
    <t>Office/indoor workplace</t>
  </si>
  <si>
    <t>Caterer (food prepared off-site from where served); Other</t>
  </si>
  <si>
    <t>Ohio</t>
  </si>
  <si>
    <t>salsa; guacamole</t>
  </si>
  <si>
    <t>Banquet Facility (food prepared and served on-site); Caterer (food prepared off-site from where served)</t>
  </si>
  <si>
    <t>green onion/scallion</t>
  </si>
  <si>
    <t>This information was gathered from the CDC NORS online dashboard. All data is gathered from local, state, and territorial public health agencies.</t>
  </si>
  <si>
    <t>Column heading</t>
  </si>
  <si>
    <t>Details</t>
  </si>
  <si>
    <t>Year of the Outbreak's Onset</t>
  </si>
  <si>
    <t>Month of the Outbreak's Onset</t>
  </si>
  <si>
    <t>Method of transmission</t>
  </si>
  <si>
    <t>Cause of the Outbreak</t>
  </si>
  <si>
    <t>Specific variation of antigen on biological agent surface, or Specific genetic indentification of biological agent</t>
  </si>
  <si>
    <t>If the Serotype/Genotype was confirmed in the cause of the outbreak</t>
  </si>
  <si>
    <t>Proposed environment of outbreak transmission</t>
  </si>
  <si>
    <t>Number of recorded individuals infected from outbreak</t>
  </si>
  <si>
    <t>Number of individuals that was hospitalized due to infection out of those recorded illnesses</t>
  </si>
  <si>
    <t>Number of infected individuals investigated for possible hospitalization</t>
  </si>
  <si>
    <t>Number of deaths due to illness</t>
  </si>
  <si>
    <t>Number of infected individuals investigated for death</t>
  </si>
  <si>
    <t>If a food-borne illness, the proposed contaminated food item</t>
  </si>
  <si>
    <t>More specified contaminated ingredient if a full dish was specified under "Food Vehicle"</t>
  </si>
  <si>
    <t>CDC Official designation of contaminated food item</t>
  </si>
  <si>
    <t>Type of contaminated water</t>
  </si>
  <si>
    <t>Type of body of contaminated water</t>
  </si>
  <si>
    <t>Specified animal vector of outbreak</t>
  </si>
  <si>
    <t>More specific identification of animal vector</t>
  </si>
  <si>
    <t>Status of treatment of body of contaminated water</t>
  </si>
  <si>
    <t>Question</t>
  </si>
  <si>
    <t>Formula (Enter with = sign)</t>
  </si>
  <si>
    <t>Data Table</t>
  </si>
  <si>
    <t>1a</t>
  </si>
  <si>
    <t>countif('Outbreak Data'!B:B, 1)</t>
  </si>
  <si>
    <t>Number of Outbreaks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</si>
  <si>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</si>
  <si>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</si>
  <si>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</si>
  <si>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</si>
  <si>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</si>
  <si>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</si>
  <si>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</si>
  <si>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</si>
  <si>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</si>
  <si>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</si>
  <si>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</si>
  <si>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</si>
  <si>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1b</t>
  </si>
  <si>
    <t>AVERAGEIF('Outbreak Data'!B:B,1,'Outbreak Data'!I:I)</t>
  </si>
  <si>
    <t>Average Number of Illnesses</t>
  </si>
  <si>
    <t>1c</t>
  </si>
  <si>
    <t>SUMIF('Outbreak Data'!B:B,1,'Outbreak Data'!I:I)</t>
  </si>
  <si>
    <t>Total Number of Illnesses</t>
  </si>
  <si>
    <t>COUNT of Month</t>
  </si>
  <si>
    <t>Grand Total</t>
  </si>
  <si>
    <t>AVERAGE of Illnesses</t>
  </si>
  <si>
    <t>SUM of Illnesses</t>
  </si>
  <si>
    <t>Filter</t>
  </si>
  <si>
    <t>Search Criteria</t>
  </si>
  <si>
    <t>All Primary Modes</t>
  </si>
  <si>
    <t>1998 to 2017</t>
  </si>
  <si>
    <t>All States</t>
  </si>
  <si>
    <t>Outbreaks</t>
  </si>
  <si>
    <t>All Outbreaks</t>
  </si>
  <si>
    <t>All Settings</t>
  </si>
  <si>
    <t>Food/Ingredient</t>
  </si>
  <si>
    <t>All Foods/Ingredients</t>
  </si>
  <si>
    <t>All Water Exposures</t>
  </si>
  <si>
    <t>All Water Types</t>
  </si>
  <si>
    <t>Last Transfer 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</si>
</sst>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 hh:mm AM/PM"/>
  </numFmts>
  <fonts count="7">
    <font>
      <sz val="11.0"/>
      <color rgb="FF000000"/>
      <name val="Calibri"/>
    </font>
    <font>
      <sz val="11.0"/>
      <color theme="1"/>
      <name val="Calibri"/>
    </font>
    <font>
      <color theme="1"/>
      <name val="Calibri"/>
    </font>
    <font>
      <b/>
      <sz val="11.0"/>
      <color theme="1"/>
      <name val="Calibri"/>
    </font>
    <font>
      <b/>
      <color theme="1"/>
      <name val="Calibri"/>
    </font>
    <font/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3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4" numFmtId="0" xfId="0" applyFont="1"/>
    <xf borderId="0" fillId="0" fontId="5" numFmtId="0" xfId="0" applyAlignment="1" applyFont="1">
      <alignment readingOrder="0"/>
    </xf>
    <xf borderId="1" fillId="0" fontId="2" numFmtId="0" xfId="0" applyBorder="1" applyFont="1"/>
    <xf borderId="2" fillId="0" fontId="2" numFmtId="0" xfId="0" applyBorder="1" applyFont="1"/>
    <xf borderId="1" fillId="0" fontId="2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0" fillId="0" fontId="3" numFmtId="0" xfId="0" applyAlignment="1" applyFont="1">
      <alignment vertical="bottom"/>
    </xf>
    <xf borderId="0" fillId="0" fontId="6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pivotCacheDefinition" Target="pivotCache/pivotCacheDefinition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U163" sheet="Outbreak Data"/>
  </cacheSource>
  <cacheFields>
    <cacheField name="Year" numFmtId="0">
      <sharedItems containsString="0" containsBlank="1" containsNumber="1" containsInteger="1">
        <n v="2009.0"/>
        <n v="2011.0"/>
        <n v="2013.0"/>
        <n v="2014.0"/>
        <n v="2005.0"/>
        <n v="1999.0"/>
        <n v="1998.0"/>
        <n v="2000.0"/>
        <n v="2001.0"/>
        <n v="2002.0"/>
        <n v="2004.0"/>
        <n v="2006.0"/>
        <n v="2008.0"/>
        <n v="2015.0"/>
        <n v="2017.0"/>
        <n v="2016.0"/>
        <m/>
      </sharedItems>
    </cacheField>
    <cacheField name="Month" numFmtId="0">
      <sharedItems containsString="0" containsBlank="1" containsNumber="1" containsInteger="1">
        <n v="6.0"/>
        <n v="7.0"/>
        <n v="3.0"/>
        <n v="5.0"/>
        <n v="1.0"/>
        <n v="4.0"/>
        <n v="2.0"/>
        <m/>
      </sharedItems>
    </cacheField>
    <cacheField name="State" numFmtId="0">
      <sharedItems containsBlank="1">
        <s v="Connecticut"/>
        <s v="Washington DC"/>
        <s v="Florida"/>
        <s v="Georgia"/>
        <s v="Multistate"/>
        <s v="Texas"/>
        <s v="Michigan"/>
        <s v="South Carolina"/>
        <s v="Missouri"/>
        <s v="Pennsylvania"/>
        <s v="New York"/>
        <s v="Massachusetts"/>
        <s v="Vermont"/>
        <s v="Illinois"/>
        <s v="Tennessee"/>
        <s v="Minnesota"/>
        <s v="Wisconsin"/>
        <s v="Ohio"/>
        <m/>
      </sharedItems>
    </cacheField>
    <cacheField name="Primary Mode" numFmtId="0">
      <sharedItems containsBlank="1">
        <s v="Food"/>
        <s v="Indeterminate/Other/Unknown"/>
        <m/>
      </sharedItems>
    </cacheField>
    <cacheField name="Etiology" numFmtId="0">
      <sharedItems containsBlank="1">
        <s v="Cyclospora cayetanensis"/>
        <s v="Cyclospora"/>
        <s v="Cyclospora cayetanensis; Cryptosporidium unknown"/>
        <m/>
      </sharedItems>
    </cacheField>
    <cacheField name="Serotype or Genotype" numFmtId="0">
      <sharedItems containsString="0" containsBlank="1">
        <m/>
      </sharedItems>
    </cacheField>
    <cacheField name="Etiology Status" numFmtId="0">
      <sharedItems containsBlank="1">
        <s v="Confirmed"/>
        <s v="Suspected"/>
        <s v="Confirmed; Confirmed"/>
        <m/>
      </sharedItems>
    </cacheField>
    <cacheField name="Setting" numFmtId="0">
      <sharedItems containsBlank="1">
        <s v="Private home/residence"/>
        <m/>
        <s v="Restaurant - Sit-down dining"/>
        <s v="Restaurant - Sit-down dining; Restaurant - other or unknown type; Banquet Facility (food prepared and served on-site)"/>
        <s v="Unknown"/>
        <s v="Restaurant - other or unknown type"/>
        <s v="Caterer (food prepared off-site from where served)"/>
        <s v="Restaurant - other or unknown type; Other"/>
        <s v="Restaurant - other or unknown type; Private home/residence"/>
        <s v="Other"/>
        <s v="Caterer (food prepared off-site from where served); Hospital"/>
        <s v="Private home/residence; Caterer (food prepared off-site from where served)"/>
        <s v="Long-term care/nursing home/assisted living facility"/>
        <s v="Banquet Facility (food prepared and served on-site)"/>
        <s v="Restaurant - other or unknown type; Banquet Facility (food prepared and served on-site)"/>
        <s v="Grocery store"/>
        <s v="Restaurant - Sit-down dining; Restaurant - other or unknown type"/>
        <s v="Office/indoor workplace"/>
        <s v="Caterer (food prepared off-site from where served); Other"/>
        <s v="Banquet Facility (food prepared and served on-site); Caterer (food prepared off-site from where served)"/>
      </sharedItems>
    </cacheField>
    <cacheField name="Illnesses" numFmtId="0">
      <sharedItems containsString="0" containsBlank="1" containsNumber="1" containsInteger="1">
        <n v="8.0"/>
        <n v="34.0"/>
        <n v="12.0"/>
        <n v="99.0"/>
        <n v="161.0"/>
        <n v="2.0"/>
        <n v="14.0"/>
        <n v="13.0"/>
        <n v="38.0"/>
        <n v="592.0"/>
        <n v="62.0"/>
        <n v="17.0"/>
        <n v="94.0"/>
        <n v="54.0"/>
        <n v="19.0"/>
        <n v="39.0"/>
        <n v="3.0"/>
        <n v="26.0"/>
        <n v="56.0"/>
        <n v="116.0"/>
        <n v="30.0"/>
        <n v="6.0"/>
        <n v="58.0"/>
        <n v="16.0"/>
        <n v="20.0"/>
        <n v="4.0"/>
        <n v="90.0"/>
        <n v="10.0"/>
        <n v="15.0"/>
        <n v="29.0"/>
        <n v="41.0"/>
        <m/>
      </sharedItems>
    </cacheField>
    <cacheField name="Hospitalizations" numFmtId="0">
      <sharedItems containsString="0" containsBlank="1" containsNumber="1" containsInteger="1">
        <n v="0.0"/>
        <n v="1.0"/>
        <n v="3.0"/>
        <n v="10.0"/>
        <m/>
        <n v="6.0"/>
        <n v="2.0"/>
      </sharedItems>
    </cacheField>
    <cacheField name="Info on Hospitalizations" numFmtId="0">
      <sharedItems containsString="0" containsBlank="1" containsNumber="1" containsInteger="1">
        <n v="8.0"/>
        <n v="13.0"/>
        <n v="12.0"/>
        <n v="99.0"/>
        <n v="161.0"/>
        <n v="2.0"/>
        <n v="14.0"/>
        <m/>
        <n v="10.0"/>
        <n v="6.0"/>
        <n v="3.0"/>
        <n v="4.0"/>
        <n v="26.0"/>
        <n v="41.0"/>
      </sharedItems>
    </cacheField>
    <cacheField name="Deaths" numFmtId="0">
      <sharedItems containsString="0" containsBlank="1" containsNumber="1" containsInteger="1">
        <n v="0.0"/>
        <m/>
      </sharedItems>
    </cacheField>
    <cacheField name="Info on Deaths" numFmtId="0">
      <sharedItems containsString="0" containsBlank="1" containsNumber="1" containsInteger="1">
        <n v="8.0"/>
        <n v="34.0"/>
        <n v="12.0"/>
        <n v="99.0"/>
        <n v="161.0"/>
        <n v="2.0"/>
        <n v="14.0"/>
        <n v="13.0"/>
        <m/>
        <n v="10.0"/>
        <n v="6.0"/>
        <n v="3.0"/>
        <n v="4.0"/>
        <n v="29.0"/>
        <n v="40.0"/>
      </sharedItems>
    </cacheField>
    <cacheField name="Food Vehicle" numFmtId="0">
      <sharedItems containsBlank="1">
        <s v="blackberries; raspberries"/>
        <m/>
        <s v="cilantro and onions"/>
        <s v="lettuce based salads"/>
        <s v="salad mix, bagged"/>
        <s v="cilantro, unspecified"/>
        <s v="basil, unspecified"/>
        <s v="blackberries; raspberries; strawberries"/>
        <s v="raspberries"/>
        <s v="arugula, unspecified"/>
        <s v="mesclun mix, unspecified"/>
        <s v="gravy, unspecified"/>
        <s v="pasta salad; vegetable-based salads unspecified; tuna salad"/>
        <s v="condiment, unspecified; bean salad"/>
        <s v="pasta salad; green beans, unspecified"/>
        <s v="bruschetta; house salad"/>
        <s v="fruit salad"/>
        <s v="peas, green"/>
        <s v="blackberries"/>
        <s v="salsa; guacamole"/>
        <s v="green onion/scallion"/>
      </sharedItems>
    </cacheField>
    <cacheField name="Food Contaminated Ingredient" numFmtId="0">
      <sharedItems containsBlank="1">
        <m/>
        <s v="spices"/>
        <s v="blackberries"/>
      </sharedItems>
    </cacheField>
    <cacheField name="IFSAC Category" numFmtId="0">
      <sharedItems containsBlank="1">
        <s v="Fruits"/>
        <m/>
        <s v="Multiple"/>
        <s v="Herbs"/>
        <s v="Vegetable Row Crops"/>
        <s v="Seeded Vegetables"/>
      </sharedItems>
    </cacheField>
    <cacheField name="Water Exposure" numFmtId="0">
      <sharedItems containsString="0" containsBlank="1">
        <m/>
      </sharedItems>
    </cacheField>
    <cacheField name="Water Type" numFmtId="0">
      <sharedItems containsString="0" containsBlank="1">
        <m/>
      </sharedItems>
    </cacheField>
    <cacheField name="Animal Type" numFmtId="0">
      <sharedItems containsString="0" containsBlank="1">
        <m/>
      </sharedItems>
    </cacheField>
    <cacheField name="Animal Type Specify" numFmtId="0">
      <sharedItems containsString="0" containsBlank="1">
        <m/>
      </sharedItems>
    </cacheField>
    <cacheField name="Water Status" numFmtId="0">
      <sharedItems containsString="0" containsBlank="1"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Example" cacheId="0" dataCaption="" compact="0" compactData="0">
  <location ref="B1:C10" firstHeaderRow="0" firstDataRow="1" firstDataCol="0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Month" axis="axisRow" dataField="1" compact="0" outline="0" multipleItemSelectionAllowed="1" showAll="0" sortType="ascending">
      <items>
        <item x="7"/>
        <item x="4"/>
        <item x="6"/>
        <item x="2"/>
        <item x="5"/>
        <item x="3"/>
        <item x="0"/>
        <item x="1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Primary Mode" compact="0" outline="0" multipleItemSelectionAllowed="1" showAll="0">
      <items>
        <item x="0"/>
        <item x="1"/>
        <item x="2"/>
        <item t="default"/>
      </items>
    </pivotField>
    <pivotField name="Etiology" compact="0" outline="0" multipleItemSelectionAllowed="1" showAll="0">
      <items>
        <item x="0"/>
        <item x="1"/>
        <item x="2"/>
        <item x="3"/>
        <item t="default"/>
      </items>
    </pivotField>
    <pivotField name="Serotype or Genotype" compact="0" outline="0" multipleItemSelectionAllowed="1" showAll="0">
      <items>
        <item x="0"/>
        <item t="default"/>
      </items>
    </pivotField>
    <pivotField name="Etiology Status" compact="0" outline="0" multipleItemSelectionAllowed="1" showAll="0">
      <items>
        <item x="0"/>
        <item x="1"/>
        <item x="2"/>
        <item x="3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Illness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Hospitalization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Info on 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Deaths" compact="0" outline="0" multipleItemSelectionAllowed="1" showAll="0">
      <items>
        <item x="0"/>
        <item x="1"/>
        <item t="default"/>
      </items>
    </pivotField>
    <pivotField name="Info on 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Food Vehic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Food Contaminated Ingredient" compact="0" outline="0" multipleItemSelectionAllowed="1" showAll="0">
      <items>
        <item x="0"/>
        <item x="1"/>
        <item x="2"/>
        <item t="default"/>
      </items>
    </pivotField>
    <pivotField name="IFSAC Category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Water Exposure" compact="0" outline="0" multipleItemSelectionAllowed="1" showAll="0">
      <items>
        <item x="0"/>
        <item t="default"/>
      </items>
    </pivotField>
    <pivotField name="Water Type" compact="0" outline="0" multipleItemSelectionAllowed="1" showAll="0">
      <items>
        <item x="0"/>
        <item t="default"/>
      </items>
    </pivotField>
    <pivotField name="Animal Type" compact="0" outline="0" multipleItemSelectionAllowed="1" showAll="0">
      <items>
        <item x="0"/>
        <item t="default"/>
      </items>
    </pivotField>
    <pivotField name="Animal Type Specify" compact="0" outline="0" multipleItemSelectionAllowed="1" showAll="0">
      <items>
        <item x="0"/>
        <item t="default"/>
      </items>
    </pivotField>
    <pivotField name="Water Status" compact="0" outline="0" multipleItemSelectionAllowed="1" showAll="0">
      <items>
        <item x="0"/>
        <item t="default"/>
      </items>
    </pivotField>
  </pivotFields>
  <rowFields>
    <field x="1"/>
  </rowFields>
  <dataFields>
    <dataField name="COUNT of Month" fld="1" subtotal="countNums" baseField="0"/>
  </dataFields>
</pivotTableDefinition>
</file>

<file path=xl/pivotTables/pivotTable2.xml><?xml version="1.0" encoding="utf-8"?>
<pivotTableDefinition xmlns="http://schemas.openxmlformats.org/spreadsheetml/2006/main" name="Pivot Table Example 2" cacheId="0" dataCaption="" compact="0" compactData="0">
  <location ref="B12:C21" firstHeaderRow="0" firstDataRow="1" firstDataCol="0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Month" axis="axisRow" compact="0" outline="0" multipleItemSelectionAllowed="1" showAll="0" sortType="ascending">
      <items>
        <item x="7"/>
        <item x="4"/>
        <item x="6"/>
        <item x="2"/>
        <item x="5"/>
        <item x="3"/>
        <item x="0"/>
        <item x="1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Primary Mode" compact="0" outline="0" multipleItemSelectionAllowed="1" showAll="0">
      <items>
        <item x="0"/>
        <item x="1"/>
        <item x="2"/>
        <item t="default"/>
      </items>
    </pivotField>
    <pivotField name="Etiology" compact="0" outline="0" multipleItemSelectionAllowed="1" showAll="0">
      <items>
        <item x="0"/>
        <item x="1"/>
        <item x="2"/>
        <item x="3"/>
        <item t="default"/>
      </items>
    </pivotField>
    <pivotField name="Serotype or Genotype" compact="0" outline="0" multipleItemSelectionAllowed="1" showAll="0">
      <items>
        <item x="0"/>
        <item t="default"/>
      </items>
    </pivotField>
    <pivotField name="Etiology Status" compact="0" outline="0" multipleItemSelectionAllowed="1" showAll="0">
      <items>
        <item x="0"/>
        <item x="1"/>
        <item x="2"/>
        <item x="3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Illnesse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Hospitalization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Info on 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Deaths" compact="0" outline="0" multipleItemSelectionAllowed="1" showAll="0">
      <items>
        <item x="0"/>
        <item x="1"/>
        <item t="default"/>
      </items>
    </pivotField>
    <pivotField name="Info on 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Food Vehic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Food Contaminated Ingredient" compact="0" outline="0" multipleItemSelectionAllowed="1" showAll="0">
      <items>
        <item x="0"/>
        <item x="1"/>
        <item x="2"/>
        <item t="default"/>
      </items>
    </pivotField>
    <pivotField name="IFSAC Category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Water Exposure" compact="0" outline="0" multipleItemSelectionAllowed="1" showAll="0">
      <items>
        <item x="0"/>
        <item t="default"/>
      </items>
    </pivotField>
    <pivotField name="Water Type" compact="0" outline="0" multipleItemSelectionAllowed="1" showAll="0">
      <items>
        <item x="0"/>
        <item t="default"/>
      </items>
    </pivotField>
    <pivotField name="Animal Type" compact="0" outline="0" multipleItemSelectionAllowed="1" showAll="0">
      <items>
        <item x="0"/>
        <item t="default"/>
      </items>
    </pivotField>
    <pivotField name="Animal Type Specify" compact="0" outline="0" multipleItemSelectionAllowed="1" showAll="0">
      <items>
        <item x="0"/>
        <item t="default"/>
      </items>
    </pivotField>
    <pivotField name="Water Status" compact="0" outline="0" multipleItemSelectionAllowed="1" showAll="0">
      <items>
        <item x="0"/>
        <item t="default"/>
      </items>
    </pivotField>
  </pivotFields>
  <rowFields>
    <field x="1"/>
  </rowFields>
  <dataFields>
    <dataField name="AVERAGE of Illnesses" fld="8" subtotal="average" baseField="0"/>
  </dataFields>
</pivotTableDefinition>
</file>

<file path=xl/pivotTables/pivotTable3.xml><?xml version="1.0" encoding="utf-8"?>
<pivotTableDefinition xmlns="http://schemas.openxmlformats.org/spreadsheetml/2006/main" name="Pivot Table Example 3" cacheId="0" dataCaption="" compact="0" compactData="0">
  <location ref="B23:C32" firstHeaderRow="0" firstDataRow="1" firstDataCol="0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Month" axis="axisRow" compact="0" outline="0" multipleItemSelectionAllowed="1" showAll="0" sortType="ascending">
      <items>
        <item x="7"/>
        <item x="4"/>
        <item x="6"/>
        <item x="2"/>
        <item x="5"/>
        <item x="3"/>
        <item x="0"/>
        <item x="1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Primary Mode" compact="0" outline="0" multipleItemSelectionAllowed="1" showAll="0">
      <items>
        <item x="0"/>
        <item x="1"/>
        <item x="2"/>
        <item t="default"/>
      </items>
    </pivotField>
    <pivotField name="Etiology" compact="0" outline="0" multipleItemSelectionAllowed="1" showAll="0">
      <items>
        <item x="0"/>
        <item x="1"/>
        <item x="2"/>
        <item x="3"/>
        <item t="default"/>
      </items>
    </pivotField>
    <pivotField name="Serotype or Genotype" compact="0" outline="0" multipleItemSelectionAllowed="1" showAll="0">
      <items>
        <item x="0"/>
        <item t="default"/>
      </items>
    </pivotField>
    <pivotField name="Etiology Status" compact="0" outline="0" multipleItemSelectionAllowed="1" showAll="0">
      <items>
        <item x="0"/>
        <item x="1"/>
        <item x="2"/>
        <item x="3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ame="Illnesse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Hospitalization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Info on 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Deaths" compact="0" outline="0" multipleItemSelectionAllowed="1" showAll="0">
      <items>
        <item x="0"/>
        <item x="1"/>
        <item t="default"/>
      </items>
    </pivotField>
    <pivotField name="Info on 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Food Vehic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Food Contaminated Ingredient" compact="0" outline="0" multipleItemSelectionAllowed="1" showAll="0">
      <items>
        <item x="0"/>
        <item x="1"/>
        <item x="2"/>
        <item t="default"/>
      </items>
    </pivotField>
    <pivotField name="IFSAC Category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Water Exposure" compact="0" outline="0" multipleItemSelectionAllowed="1" showAll="0">
      <items>
        <item x="0"/>
        <item t="default"/>
      </items>
    </pivotField>
    <pivotField name="Water Type" compact="0" outline="0" multipleItemSelectionAllowed="1" showAll="0">
      <items>
        <item x="0"/>
        <item t="default"/>
      </items>
    </pivotField>
    <pivotField name="Animal Type" compact="0" outline="0" multipleItemSelectionAllowed="1" showAll="0">
      <items>
        <item x="0"/>
        <item t="default"/>
      </items>
    </pivotField>
    <pivotField name="Animal Type Specify" compact="0" outline="0" multipleItemSelectionAllowed="1" showAll="0">
      <items>
        <item x="0"/>
        <item t="default"/>
      </items>
    </pivotField>
    <pivotField name="Water Status" compact="0" outline="0" multipleItemSelectionAllowed="1" showAll="0">
      <items>
        <item x="0"/>
        <item t="default"/>
      </items>
    </pivotField>
  </pivotFields>
  <rowFields>
    <field x="1"/>
  </rowFields>
  <dataFields>
    <dataField name="SUM of Illnesses" fld="8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Relationship Id="rId4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0"/>
    <col customWidth="1" min="3" max="3" width="15.0"/>
    <col customWidth="1" min="4" max="4" width="29.29"/>
    <col customWidth="1" min="5" max="5" width="47.29"/>
    <col customWidth="1" min="6" max="6" width="23.0"/>
    <col customWidth="1" min="7" max="7" width="21.0"/>
    <col customWidth="1" min="8" max="8" width="105.14"/>
    <col customWidth="1" min="9" max="9" width="11.0"/>
    <col customWidth="1" min="10" max="10" width="17.57"/>
    <col customWidth="1" min="11" max="11" width="24.29"/>
    <col customWidth="1" min="12" max="12" width="10.0"/>
    <col customWidth="1" min="13" max="13" width="16.57"/>
    <col customWidth="1" min="14" max="14" width="53.29"/>
    <col customWidth="1" min="15" max="15" width="30.57"/>
    <col customWidth="1" min="16" max="16" width="20.14"/>
    <col customWidth="1" min="17" max="17" width="17.71"/>
    <col customWidth="1" min="18" max="18" width="13.86"/>
    <col customWidth="1" min="19" max="19" width="14.57"/>
    <col customWidth="1" min="20" max="20" width="21.29"/>
    <col customWidth="1" min="21" max="21" width="15.14"/>
    <col customWidth="1" min="22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>
      <c r="A2" s="2">
        <v>2009.0</v>
      </c>
      <c r="B2" s="2">
        <v>6.0</v>
      </c>
      <c r="C2" s="2" t="s">
        <v>21</v>
      </c>
      <c r="D2" s="2" t="s">
        <v>22</v>
      </c>
      <c r="E2" s="2" t="s">
        <v>23</v>
      </c>
      <c r="G2" s="2" t="s">
        <v>24</v>
      </c>
      <c r="H2" s="2" t="s">
        <v>25</v>
      </c>
      <c r="I2" s="2">
        <v>8.0</v>
      </c>
      <c r="J2" s="2">
        <v>0.0</v>
      </c>
      <c r="K2" s="2">
        <v>8.0</v>
      </c>
      <c r="L2" s="2">
        <v>0.0</v>
      </c>
      <c r="M2" s="2">
        <v>8.0</v>
      </c>
      <c r="N2" s="2" t="s">
        <v>26</v>
      </c>
      <c r="P2" s="2" t="s">
        <v>27</v>
      </c>
    </row>
    <row r="3">
      <c r="A3" s="2">
        <v>2009.0</v>
      </c>
      <c r="B3" s="2">
        <v>6.0</v>
      </c>
      <c r="C3" s="2" t="s">
        <v>28</v>
      </c>
      <c r="D3" s="2" t="s">
        <v>29</v>
      </c>
      <c r="E3" s="2" t="s">
        <v>23</v>
      </c>
      <c r="G3" s="2" t="s">
        <v>24</v>
      </c>
      <c r="I3" s="2">
        <v>34.0</v>
      </c>
      <c r="J3" s="2">
        <v>1.0</v>
      </c>
      <c r="K3" s="2">
        <v>13.0</v>
      </c>
      <c r="L3" s="2">
        <v>0.0</v>
      </c>
      <c r="M3" s="2">
        <v>34.0</v>
      </c>
    </row>
    <row r="4">
      <c r="A4" s="2">
        <v>2011.0</v>
      </c>
      <c r="B4" s="2">
        <v>6.0</v>
      </c>
      <c r="C4" s="2" t="s">
        <v>30</v>
      </c>
      <c r="D4" s="2" t="s">
        <v>22</v>
      </c>
      <c r="E4" s="2" t="s">
        <v>23</v>
      </c>
      <c r="G4" s="2" t="s">
        <v>24</v>
      </c>
      <c r="H4" s="2" t="s">
        <v>31</v>
      </c>
      <c r="I4" s="2">
        <v>12.0</v>
      </c>
      <c r="J4" s="2">
        <v>0.0</v>
      </c>
      <c r="K4" s="2">
        <v>12.0</v>
      </c>
      <c r="L4" s="2">
        <v>0.0</v>
      </c>
      <c r="M4" s="2">
        <v>12.0</v>
      </c>
      <c r="N4" s="2" t="s">
        <v>32</v>
      </c>
      <c r="P4" s="2" t="s">
        <v>33</v>
      </c>
    </row>
    <row r="5">
      <c r="A5" s="2">
        <v>2011.0</v>
      </c>
      <c r="B5" s="2">
        <v>7.0</v>
      </c>
      <c r="C5" s="2" t="s">
        <v>34</v>
      </c>
      <c r="D5" s="2" t="s">
        <v>22</v>
      </c>
      <c r="E5" s="2" t="s">
        <v>23</v>
      </c>
      <c r="G5" s="2" t="s">
        <v>24</v>
      </c>
      <c r="I5" s="2">
        <v>99.0</v>
      </c>
      <c r="J5" s="2">
        <v>3.0</v>
      </c>
      <c r="K5" s="2">
        <v>99.0</v>
      </c>
      <c r="L5" s="2">
        <v>0.0</v>
      </c>
      <c r="M5" s="2">
        <v>99.0</v>
      </c>
      <c r="N5" s="2" t="s">
        <v>35</v>
      </c>
      <c r="P5" s="2" t="s">
        <v>33</v>
      </c>
    </row>
    <row r="6">
      <c r="A6" s="2">
        <v>2013.0</v>
      </c>
      <c r="B6" s="2">
        <v>6.0</v>
      </c>
      <c r="C6" s="2" t="s">
        <v>36</v>
      </c>
      <c r="D6" s="2" t="s">
        <v>22</v>
      </c>
      <c r="E6" s="2" t="s">
        <v>23</v>
      </c>
      <c r="G6" s="2" t="s">
        <v>24</v>
      </c>
      <c r="H6" s="2" t="s">
        <v>31</v>
      </c>
      <c r="I6" s="2">
        <v>161.0</v>
      </c>
      <c r="J6" s="2">
        <v>10.0</v>
      </c>
      <c r="K6" s="2">
        <v>161.0</v>
      </c>
      <c r="L6" s="2">
        <v>0.0</v>
      </c>
      <c r="M6" s="2">
        <v>161.0</v>
      </c>
      <c r="N6" s="2" t="s">
        <v>37</v>
      </c>
      <c r="P6" s="2" t="s">
        <v>33</v>
      </c>
    </row>
    <row r="7">
      <c r="A7" s="2">
        <v>2014.0</v>
      </c>
      <c r="B7" s="2">
        <v>6.0</v>
      </c>
      <c r="C7" s="2" t="s">
        <v>38</v>
      </c>
      <c r="D7" s="2" t="s">
        <v>22</v>
      </c>
      <c r="E7" s="2" t="s">
        <v>23</v>
      </c>
      <c r="G7" s="2" t="s">
        <v>24</v>
      </c>
      <c r="H7" s="2" t="s">
        <v>31</v>
      </c>
      <c r="I7" s="2">
        <v>2.0</v>
      </c>
      <c r="J7" s="2">
        <v>0.0</v>
      </c>
      <c r="K7" s="2">
        <v>2.0</v>
      </c>
      <c r="L7" s="2">
        <v>0.0</v>
      </c>
      <c r="M7" s="2">
        <v>2.0</v>
      </c>
    </row>
    <row r="8">
      <c r="A8" s="2">
        <v>2014.0</v>
      </c>
      <c r="B8" s="2">
        <v>6.0</v>
      </c>
      <c r="C8" s="2" t="s">
        <v>39</v>
      </c>
      <c r="D8" s="2" t="s">
        <v>22</v>
      </c>
      <c r="E8" s="2" t="s">
        <v>40</v>
      </c>
      <c r="G8" s="2" t="s">
        <v>24</v>
      </c>
      <c r="H8" s="2" t="s">
        <v>41</v>
      </c>
      <c r="I8" s="2">
        <v>14.0</v>
      </c>
      <c r="J8" s="2">
        <v>1.0</v>
      </c>
      <c r="K8" s="2">
        <v>14.0</v>
      </c>
      <c r="L8" s="2">
        <v>0.0</v>
      </c>
      <c r="M8" s="2">
        <v>14.0</v>
      </c>
    </row>
    <row r="9">
      <c r="A9" s="2">
        <v>2014.0</v>
      </c>
      <c r="B9" s="2">
        <v>7.0</v>
      </c>
      <c r="C9" s="2" t="s">
        <v>42</v>
      </c>
      <c r="D9" s="2" t="s">
        <v>22</v>
      </c>
      <c r="E9" s="2" t="s">
        <v>23</v>
      </c>
      <c r="G9" s="2" t="s">
        <v>24</v>
      </c>
      <c r="H9" s="2" t="s">
        <v>43</v>
      </c>
      <c r="I9" s="2">
        <v>13.0</v>
      </c>
      <c r="J9" s="2">
        <v>3.0</v>
      </c>
      <c r="K9" s="2">
        <v>13.0</v>
      </c>
      <c r="L9" s="2">
        <v>0.0</v>
      </c>
      <c r="M9" s="2">
        <v>13.0</v>
      </c>
    </row>
    <row r="10">
      <c r="A10" s="2">
        <v>2013.0</v>
      </c>
      <c r="B10" s="2">
        <v>6.0</v>
      </c>
      <c r="C10" s="2" t="s">
        <v>38</v>
      </c>
      <c r="D10" s="2" t="s">
        <v>22</v>
      </c>
      <c r="E10" s="2" t="s">
        <v>23</v>
      </c>
      <c r="G10" s="2" t="s">
        <v>24</v>
      </c>
      <c r="I10" s="2">
        <v>38.0</v>
      </c>
      <c r="L10" s="2">
        <v>0.0</v>
      </c>
      <c r="N10" s="2" t="s">
        <v>44</v>
      </c>
      <c r="P10" s="2" t="s">
        <v>45</v>
      </c>
    </row>
    <row r="11">
      <c r="A11" s="2">
        <v>2005.0</v>
      </c>
      <c r="B11" s="2">
        <v>3.0</v>
      </c>
      <c r="C11" s="2" t="s">
        <v>30</v>
      </c>
      <c r="D11" s="2" t="s">
        <v>22</v>
      </c>
      <c r="E11" s="2" t="s">
        <v>23</v>
      </c>
      <c r="G11" s="2" t="s">
        <v>24</v>
      </c>
      <c r="H11" s="2" t="s">
        <v>46</v>
      </c>
      <c r="I11" s="2">
        <v>592.0</v>
      </c>
      <c r="N11" s="2" t="s">
        <v>47</v>
      </c>
      <c r="O11" s="2" t="s">
        <v>48</v>
      </c>
      <c r="P11" s="2" t="s">
        <v>45</v>
      </c>
    </row>
    <row r="12">
      <c r="A12" s="2">
        <v>1999.0</v>
      </c>
      <c r="B12" s="2">
        <v>7.0</v>
      </c>
      <c r="C12" s="2" t="s">
        <v>49</v>
      </c>
      <c r="D12" s="2" t="s">
        <v>22</v>
      </c>
      <c r="E12" s="2" t="s">
        <v>23</v>
      </c>
      <c r="G12" s="2" t="s">
        <v>24</v>
      </c>
      <c r="H12" s="2" t="s">
        <v>50</v>
      </c>
      <c r="I12" s="2">
        <v>62.0</v>
      </c>
      <c r="J12" s="2">
        <v>1.0</v>
      </c>
      <c r="L12" s="2">
        <v>0.0</v>
      </c>
      <c r="N12" s="2" t="s">
        <v>47</v>
      </c>
      <c r="O12" s="2" t="s">
        <v>48</v>
      </c>
      <c r="P12" s="2" t="s">
        <v>45</v>
      </c>
    </row>
    <row r="13">
      <c r="A13" s="2">
        <v>1998.0</v>
      </c>
      <c r="B13" s="2">
        <v>5.0</v>
      </c>
      <c r="C13" s="2" t="s">
        <v>34</v>
      </c>
      <c r="D13" s="2" t="s">
        <v>22</v>
      </c>
      <c r="E13" s="2" t="s">
        <v>23</v>
      </c>
      <c r="G13" s="2" t="s">
        <v>24</v>
      </c>
      <c r="I13" s="2">
        <v>17.0</v>
      </c>
    </row>
    <row r="14">
      <c r="A14" s="2">
        <v>1999.0</v>
      </c>
      <c r="B14" s="2">
        <v>5.0</v>
      </c>
      <c r="C14" s="2" t="s">
        <v>30</v>
      </c>
      <c r="D14" s="2" t="s">
        <v>22</v>
      </c>
      <c r="E14" s="2" t="s">
        <v>23</v>
      </c>
      <c r="G14" s="2" t="s">
        <v>24</v>
      </c>
      <c r="H14" s="2" t="s">
        <v>51</v>
      </c>
      <c r="I14" s="2">
        <v>94.0</v>
      </c>
      <c r="J14" s="2">
        <v>1.0</v>
      </c>
      <c r="N14" s="2" t="s">
        <v>52</v>
      </c>
      <c r="P14" s="2" t="s">
        <v>27</v>
      </c>
    </row>
    <row r="15">
      <c r="A15" s="2">
        <v>2000.0</v>
      </c>
      <c r="B15" s="2">
        <v>6.0</v>
      </c>
      <c r="C15" s="2" t="s">
        <v>53</v>
      </c>
      <c r="D15" s="2" t="s">
        <v>22</v>
      </c>
      <c r="E15" s="2" t="s">
        <v>23</v>
      </c>
      <c r="G15" s="2" t="s">
        <v>24</v>
      </c>
      <c r="H15" s="2" t="s">
        <v>50</v>
      </c>
      <c r="I15" s="2">
        <v>54.0</v>
      </c>
      <c r="J15" s="2">
        <v>3.0</v>
      </c>
      <c r="L15" s="2">
        <v>0.0</v>
      </c>
      <c r="N15" s="2" t="s">
        <v>54</v>
      </c>
      <c r="P15" s="2" t="s">
        <v>27</v>
      </c>
    </row>
    <row r="16">
      <c r="A16" s="2">
        <v>2000.0</v>
      </c>
      <c r="B16" s="2">
        <v>5.0</v>
      </c>
      <c r="C16" s="2" t="s">
        <v>34</v>
      </c>
      <c r="D16" s="2" t="s">
        <v>22</v>
      </c>
      <c r="E16" s="2" t="s">
        <v>23</v>
      </c>
      <c r="G16" s="2" t="s">
        <v>24</v>
      </c>
      <c r="H16" s="2" t="s">
        <v>46</v>
      </c>
      <c r="I16" s="2">
        <v>19.0</v>
      </c>
      <c r="J16" s="2">
        <v>0.0</v>
      </c>
      <c r="L16" s="2">
        <v>0.0</v>
      </c>
      <c r="N16" s="2" t="s">
        <v>26</v>
      </c>
      <c r="P16" s="2" t="s">
        <v>27</v>
      </c>
    </row>
    <row r="17">
      <c r="A17" s="2">
        <v>2001.0</v>
      </c>
      <c r="B17" s="2">
        <v>1.0</v>
      </c>
      <c r="C17" s="2" t="s">
        <v>30</v>
      </c>
      <c r="D17" s="2" t="s">
        <v>22</v>
      </c>
      <c r="E17" s="2" t="s">
        <v>23</v>
      </c>
      <c r="G17" s="2" t="s">
        <v>24</v>
      </c>
      <c r="H17" s="2" t="s">
        <v>55</v>
      </c>
      <c r="I17" s="2">
        <v>39.0</v>
      </c>
      <c r="J17" s="2">
        <v>6.0</v>
      </c>
    </row>
    <row r="18">
      <c r="A18" s="2">
        <v>2001.0</v>
      </c>
      <c r="B18" s="2">
        <v>1.0</v>
      </c>
      <c r="C18" s="2" t="s">
        <v>56</v>
      </c>
      <c r="D18" s="2" t="s">
        <v>22</v>
      </c>
      <c r="E18" s="2" t="s">
        <v>23</v>
      </c>
      <c r="G18" s="2" t="s">
        <v>24</v>
      </c>
      <c r="H18" s="2" t="s">
        <v>25</v>
      </c>
      <c r="I18" s="2">
        <v>3.0</v>
      </c>
      <c r="N18" s="2" t="s">
        <v>57</v>
      </c>
      <c r="P18" s="2" t="s">
        <v>58</v>
      </c>
    </row>
    <row r="19">
      <c r="A19" s="2">
        <v>2002.0</v>
      </c>
      <c r="B19" s="2">
        <v>4.0</v>
      </c>
      <c r="C19" s="2" t="s">
        <v>59</v>
      </c>
      <c r="D19" s="2" t="s">
        <v>22</v>
      </c>
      <c r="E19" s="2" t="s">
        <v>23</v>
      </c>
      <c r="G19" s="2" t="s">
        <v>60</v>
      </c>
      <c r="H19" s="2" t="s">
        <v>61</v>
      </c>
      <c r="I19" s="2">
        <v>8.0</v>
      </c>
      <c r="J19" s="2">
        <v>0.0</v>
      </c>
      <c r="L19" s="2">
        <v>0.0</v>
      </c>
      <c r="N19" s="2" t="s">
        <v>62</v>
      </c>
      <c r="P19" s="2" t="s">
        <v>58</v>
      </c>
    </row>
    <row r="20">
      <c r="A20" s="2">
        <v>2002.0</v>
      </c>
      <c r="B20" s="2">
        <v>6.0</v>
      </c>
      <c r="C20" s="2" t="s">
        <v>56</v>
      </c>
      <c r="D20" s="2" t="s">
        <v>22</v>
      </c>
      <c r="E20" s="2" t="s">
        <v>23</v>
      </c>
      <c r="G20" s="2" t="s">
        <v>24</v>
      </c>
      <c r="H20" s="2" t="s">
        <v>63</v>
      </c>
      <c r="I20" s="2">
        <v>14.0</v>
      </c>
      <c r="N20" s="2" t="s">
        <v>64</v>
      </c>
      <c r="P20" s="2" t="s">
        <v>33</v>
      </c>
    </row>
    <row r="21" ht="15.75" customHeight="1">
      <c r="A21" s="2">
        <v>2002.0</v>
      </c>
      <c r="B21" s="2">
        <v>1.0</v>
      </c>
      <c r="C21" s="2" t="s">
        <v>65</v>
      </c>
      <c r="D21" s="2" t="s">
        <v>22</v>
      </c>
      <c r="E21" s="2" t="s">
        <v>23</v>
      </c>
      <c r="G21" s="2" t="s">
        <v>24</v>
      </c>
      <c r="H21" s="2" t="s">
        <v>61</v>
      </c>
      <c r="I21" s="2">
        <v>26.0</v>
      </c>
      <c r="J21" s="2">
        <v>0.0</v>
      </c>
      <c r="L21" s="2">
        <v>0.0</v>
      </c>
      <c r="N21" s="2" t="s">
        <v>54</v>
      </c>
      <c r="P21" s="2" t="s">
        <v>27</v>
      </c>
    </row>
    <row r="22" ht="15.75" customHeight="1">
      <c r="A22" s="2">
        <v>2004.0</v>
      </c>
      <c r="B22" s="2">
        <v>2.0</v>
      </c>
      <c r="C22" s="2" t="s">
        <v>66</v>
      </c>
      <c r="D22" s="2" t="s">
        <v>22</v>
      </c>
      <c r="E22" s="2" t="s">
        <v>23</v>
      </c>
      <c r="G22" s="2" t="s">
        <v>24</v>
      </c>
      <c r="H22" s="2" t="s">
        <v>46</v>
      </c>
      <c r="I22" s="2">
        <v>56.0</v>
      </c>
      <c r="J22" s="2">
        <v>0.0</v>
      </c>
      <c r="L22" s="2">
        <v>0.0</v>
      </c>
      <c r="N22" s="2" t="s">
        <v>67</v>
      </c>
      <c r="P22" s="2" t="s">
        <v>33</v>
      </c>
    </row>
    <row r="23" ht="15.75" customHeight="1">
      <c r="A23" s="2">
        <v>2004.0</v>
      </c>
      <c r="B23" s="2">
        <v>5.0</v>
      </c>
      <c r="C23" s="2" t="s">
        <v>68</v>
      </c>
      <c r="D23" s="2" t="s">
        <v>22</v>
      </c>
      <c r="E23" s="2" t="s">
        <v>23</v>
      </c>
      <c r="G23" s="2" t="s">
        <v>60</v>
      </c>
      <c r="H23" s="2" t="s">
        <v>69</v>
      </c>
      <c r="I23" s="2">
        <v>13.0</v>
      </c>
      <c r="J23" s="2">
        <v>0.0</v>
      </c>
      <c r="L23" s="2">
        <v>0.0</v>
      </c>
      <c r="N23" s="2" t="s">
        <v>70</v>
      </c>
      <c r="P23" s="2" t="s">
        <v>33</v>
      </c>
    </row>
    <row r="24" ht="15.75" customHeight="1">
      <c r="A24" s="2">
        <v>2004.0</v>
      </c>
      <c r="B24" s="2">
        <v>6.0</v>
      </c>
      <c r="C24" s="2" t="s">
        <v>53</v>
      </c>
      <c r="D24" s="2" t="s">
        <v>22</v>
      </c>
      <c r="E24" s="2" t="s">
        <v>23</v>
      </c>
      <c r="G24" s="2" t="s">
        <v>24</v>
      </c>
      <c r="H24" s="2" t="s">
        <v>71</v>
      </c>
      <c r="I24" s="2">
        <v>116.0</v>
      </c>
      <c r="L24" s="2">
        <v>0.0</v>
      </c>
      <c r="N24" s="2" t="s">
        <v>72</v>
      </c>
      <c r="P24" s="2" t="s">
        <v>33</v>
      </c>
    </row>
    <row r="25" ht="15.75" customHeight="1">
      <c r="A25" s="2">
        <v>2005.0</v>
      </c>
      <c r="B25" s="2">
        <v>6.0</v>
      </c>
      <c r="C25" s="2" t="s">
        <v>21</v>
      </c>
      <c r="D25" s="2" t="s">
        <v>22</v>
      </c>
      <c r="E25" s="2" t="s">
        <v>23</v>
      </c>
      <c r="G25" s="2" t="s">
        <v>24</v>
      </c>
      <c r="H25" s="2" t="s">
        <v>46</v>
      </c>
      <c r="I25" s="2">
        <v>30.0</v>
      </c>
      <c r="J25" s="2">
        <v>1.0</v>
      </c>
      <c r="L25" s="2">
        <v>0.0</v>
      </c>
      <c r="N25" s="2" t="s">
        <v>73</v>
      </c>
      <c r="O25" s="2" t="s">
        <v>48</v>
      </c>
      <c r="P25" s="2" t="s">
        <v>45</v>
      </c>
    </row>
    <row r="26" ht="15.75" customHeight="1">
      <c r="A26" s="2">
        <v>2005.0</v>
      </c>
      <c r="B26" s="2">
        <v>5.0</v>
      </c>
      <c r="C26" s="2" t="s">
        <v>42</v>
      </c>
      <c r="D26" s="2" t="s">
        <v>22</v>
      </c>
      <c r="E26" s="2" t="s">
        <v>23</v>
      </c>
      <c r="G26" s="2" t="s">
        <v>24</v>
      </c>
      <c r="H26" s="2" t="s">
        <v>46</v>
      </c>
      <c r="I26" s="2">
        <v>6.0</v>
      </c>
      <c r="J26" s="2">
        <v>0.0</v>
      </c>
      <c r="L26" s="2">
        <v>0.0</v>
      </c>
    </row>
    <row r="27" ht="15.75" customHeight="1">
      <c r="A27" s="2">
        <v>2005.0</v>
      </c>
      <c r="B27" s="2">
        <v>4.0</v>
      </c>
      <c r="C27" s="2" t="s">
        <v>59</v>
      </c>
      <c r="D27" s="2" t="s">
        <v>22</v>
      </c>
      <c r="E27" s="2" t="s">
        <v>23</v>
      </c>
      <c r="G27" s="2" t="s">
        <v>24</v>
      </c>
      <c r="H27" s="2" t="s">
        <v>74</v>
      </c>
      <c r="I27" s="2">
        <v>58.0</v>
      </c>
      <c r="J27" s="2">
        <v>0.0</v>
      </c>
      <c r="L27" s="2">
        <v>0.0</v>
      </c>
    </row>
    <row r="28" ht="15.75" customHeight="1">
      <c r="A28" s="2">
        <v>2005.0</v>
      </c>
      <c r="B28" s="2">
        <v>6.0</v>
      </c>
      <c r="C28" s="2" t="s">
        <v>59</v>
      </c>
      <c r="D28" s="2" t="s">
        <v>22</v>
      </c>
      <c r="E28" s="2" t="s">
        <v>23</v>
      </c>
      <c r="G28" s="2" t="s">
        <v>60</v>
      </c>
      <c r="H28" s="2" t="s">
        <v>75</v>
      </c>
      <c r="I28" s="2">
        <v>16.0</v>
      </c>
      <c r="J28" s="2">
        <v>0.0</v>
      </c>
      <c r="L28" s="2">
        <v>0.0</v>
      </c>
    </row>
    <row r="29" ht="15.75" customHeight="1">
      <c r="A29" s="2">
        <v>2006.0</v>
      </c>
      <c r="B29" s="2">
        <v>6.0</v>
      </c>
      <c r="C29" s="2" t="s">
        <v>76</v>
      </c>
      <c r="D29" s="2" t="s">
        <v>22</v>
      </c>
      <c r="E29" s="2" t="s">
        <v>23</v>
      </c>
      <c r="G29" s="2" t="s">
        <v>24</v>
      </c>
      <c r="H29" s="2" t="s">
        <v>46</v>
      </c>
      <c r="I29" s="2">
        <v>14.0</v>
      </c>
      <c r="J29" s="2">
        <v>0.0</v>
      </c>
      <c r="L29" s="2">
        <v>0.0</v>
      </c>
      <c r="N29" s="2" t="s">
        <v>77</v>
      </c>
      <c r="P29" s="2" t="s">
        <v>33</v>
      </c>
    </row>
    <row r="30" ht="15.75" customHeight="1">
      <c r="A30" s="2">
        <v>2006.0</v>
      </c>
      <c r="B30" s="2">
        <v>6.0</v>
      </c>
      <c r="C30" s="2" t="s">
        <v>56</v>
      </c>
      <c r="D30" s="2" t="s">
        <v>22</v>
      </c>
      <c r="E30" s="2" t="s">
        <v>23</v>
      </c>
      <c r="G30" s="2" t="s">
        <v>24</v>
      </c>
      <c r="H30" s="2" t="s">
        <v>46</v>
      </c>
      <c r="I30" s="2">
        <v>20.0</v>
      </c>
      <c r="J30" s="2">
        <v>1.0</v>
      </c>
      <c r="L30" s="2">
        <v>0.0</v>
      </c>
    </row>
    <row r="31" ht="15.75" customHeight="1">
      <c r="A31" s="2">
        <v>2006.0</v>
      </c>
      <c r="B31" s="2">
        <v>7.0</v>
      </c>
      <c r="C31" s="2" t="s">
        <v>34</v>
      </c>
      <c r="D31" s="2" t="s">
        <v>22</v>
      </c>
      <c r="E31" s="2" t="s">
        <v>23</v>
      </c>
      <c r="G31" s="2" t="s">
        <v>24</v>
      </c>
      <c r="H31" s="2" t="s">
        <v>78</v>
      </c>
      <c r="I31" s="2">
        <v>3.0</v>
      </c>
      <c r="J31" s="2">
        <v>0.0</v>
      </c>
      <c r="L31" s="2">
        <v>0.0</v>
      </c>
    </row>
    <row r="32" ht="15.75" customHeight="1">
      <c r="A32" s="2">
        <v>2008.0</v>
      </c>
      <c r="B32" s="2">
        <v>3.0</v>
      </c>
      <c r="C32" s="2" t="s">
        <v>79</v>
      </c>
      <c r="D32" s="2" t="s">
        <v>22</v>
      </c>
      <c r="E32" s="2" t="s">
        <v>23</v>
      </c>
      <c r="G32" s="2" t="s">
        <v>24</v>
      </c>
      <c r="H32" s="2" t="s">
        <v>25</v>
      </c>
      <c r="I32" s="2">
        <v>4.0</v>
      </c>
      <c r="J32" s="2">
        <v>0.0</v>
      </c>
      <c r="L32" s="2">
        <v>0.0</v>
      </c>
      <c r="N32" s="2" t="s">
        <v>80</v>
      </c>
      <c r="P32" s="2" t="s">
        <v>81</v>
      </c>
    </row>
    <row r="33" ht="15.75" customHeight="1">
      <c r="A33" s="2">
        <v>2013.0</v>
      </c>
      <c r="B33" s="2">
        <v>7.0</v>
      </c>
      <c r="C33" s="2" t="s">
        <v>79</v>
      </c>
      <c r="D33" s="2" t="s">
        <v>22</v>
      </c>
      <c r="E33" s="2" t="s">
        <v>23</v>
      </c>
      <c r="G33" s="2" t="s">
        <v>24</v>
      </c>
      <c r="H33" s="2" t="s">
        <v>25</v>
      </c>
      <c r="I33" s="2">
        <v>8.0</v>
      </c>
      <c r="J33" s="2">
        <v>0.0</v>
      </c>
      <c r="K33" s="2">
        <v>8.0</v>
      </c>
      <c r="L33" s="2">
        <v>0.0</v>
      </c>
      <c r="M33" s="2">
        <v>8.0</v>
      </c>
      <c r="N33" s="2" t="s">
        <v>82</v>
      </c>
      <c r="O33" s="2" t="s">
        <v>82</v>
      </c>
      <c r="P33" s="2" t="s">
        <v>27</v>
      </c>
    </row>
    <row r="34" ht="15.75" customHeight="1">
      <c r="A34" s="2">
        <v>2015.0</v>
      </c>
      <c r="B34" s="2">
        <v>5.0</v>
      </c>
      <c r="C34" s="2" t="s">
        <v>36</v>
      </c>
      <c r="D34" s="2" t="s">
        <v>22</v>
      </c>
      <c r="E34" s="2" t="s">
        <v>23</v>
      </c>
      <c r="G34" s="2" t="s">
        <v>24</v>
      </c>
      <c r="H34" s="2" t="s">
        <v>83</v>
      </c>
      <c r="I34" s="2">
        <v>90.0</v>
      </c>
      <c r="J34" s="2">
        <v>3.0</v>
      </c>
      <c r="L34" s="2">
        <v>0.0</v>
      </c>
      <c r="N34" s="2" t="s">
        <v>44</v>
      </c>
      <c r="P34" s="2" t="s">
        <v>45</v>
      </c>
    </row>
    <row r="35" ht="15.75" customHeight="1">
      <c r="A35" s="2">
        <v>2017.0</v>
      </c>
      <c r="B35" s="2">
        <v>3.0</v>
      </c>
      <c r="C35" s="2" t="s">
        <v>30</v>
      </c>
      <c r="D35" s="2" t="s">
        <v>22</v>
      </c>
      <c r="E35" s="2" t="s">
        <v>40</v>
      </c>
      <c r="G35" s="2" t="s">
        <v>60</v>
      </c>
      <c r="H35" s="2" t="s">
        <v>61</v>
      </c>
      <c r="I35" s="2">
        <v>10.0</v>
      </c>
      <c r="J35" s="2">
        <v>1.0</v>
      </c>
      <c r="K35" s="2">
        <v>10.0</v>
      </c>
      <c r="L35" s="2">
        <v>0.0</v>
      </c>
      <c r="M35" s="2">
        <v>10.0</v>
      </c>
    </row>
    <row r="36" ht="15.75" customHeight="1">
      <c r="A36" s="2">
        <v>2016.0</v>
      </c>
      <c r="B36" s="2">
        <v>7.0</v>
      </c>
      <c r="C36" s="2" t="s">
        <v>38</v>
      </c>
      <c r="D36" s="2" t="s">
        <v>22</v>
      </c>
      <c r="E36" s="2" t="s">
        <v>23</v>
      </c>
      <c r="G36" s="2" t="s">
        <v>24</v>
      </c>
      <c r="H36" s="2" t="s">
        <v>31</v>
      </c>
      <c r="I36" s="2">
        <v>15.0</v>
      </c>
      <c r="J36" s="2">
        <v>0.0</v>
      </c>
      <c r="L36" s="2">
        <v>0.0</v>
      </c>
    </row>
    <row r="37" ht="15.75" customHeight="1">
      <c r="A37" s="2">
        <v>2017.0</v>
      </c>
      <c r="B37" s="2">
        <v>6.0</v>
      </c>
      <c r="C37" s="2" t="s">
        <v>68</v>
      </c>
      <c r="D37" s="2" t="s">
        <v>29</v>
      </c>
      <c r="E37" s="2" t="s">
        <v>84</v>
      </c>
      <c r="G37" s="2" t="s">
        <v>85</v>
      </c>
      <c r="H37" s="2" t="s">
        <v>86</v>
      </c>
      <c r="I37" s="2">
        <v>6.0</v>
      </c>
      <c r="J37" s="2">
        <v>0.0</v>
      </c>
      <c r="K37" s="2">
        <v>6.0</v>
      </c>
      <c r="L37" s="2">
        <v>0.0</v>
      </c>
      <c r="M37" s="2">
        <v>6.0</v>
      </c>
    </row>
    <row r="38" ht="15.75" customHeight="1">
      <c r="A38" s="2">
        <v>2017.0</v>
      </c>
      <c r="B38" s="2">
        <v>5.0</v>
      </c>
      <c r="C38" s="2" t="s">
        <v>30</v>
      </c>
      <c r="D38" s="2" t="s">
        <v>22</v>
      </c>
      <c r="E38" s="2" t="s">
        <v>23</v>
      </c>
      <c r="G38" s="2" t="s">
        <v>24</v>
      </c>
      <c r="H38" s="2" t="s">
        <v>50</v>
      </c>
      <c r="I38" s="2">
        <v>6.0</v>
      </c>
      <c r="J38" s="2">
        <v>0.0</v>
      </c>
      <c r="K38" s="2">
        <v>6.0</v>
      </c>
      <c r="L38" s="2">
        <v>0.0</v>
      </c>
      <c r="M38" s="2">
        <v>6.0</v>
      </c>
      <c r="N38" s="2" t="s">
        <v>82</v>
      </c>
      <c r="P38" s="2" t="s">
        <v>27</v>
      </c>
    </row>
    <row r="39" ht="15.75" customHeight="1">
      <c r="A39" s="2">
        <v>2017.0</v>
      </c>
      <c r="B39" s="2">
        <v>7.0</v>
      </c>
      <c r="C39" s="2" t="s">
        <v>21</v>
      </c>
      <c r="D39" s="2" t="s">
        <v>22</v>
      </c>
      <c r="E39" s="2" t="s">
        <v>23</v>
      </c>
      <c r="G39" s="2" t="s">
        <v>24</v>
      </c>
      <c r="H39" s="2" t="s">
        <v>87</v>
      </c>
      <c r="I39" s="2">
        <v>3.0</v>
      </c>
      <c r="J39" s="2">
        <v>0.0</v>
      </c>
      <c r="K39" s="2">
        <v>3.0</v>
      </c>
      <c r="L39" s="2">
        <v>0.0</v>
      </c>
      <c r="M39" s="2">
        <v>3.0</v>
      </c>
    </row>
    <row r="40" ht="15.75" customHeight="1">
      <c r="A40" s="2">
        <v>2017.0</v>
      </c>
      <c r="B40" s="2">
        <v>6.0</v>
      </c>
      <c r="C40" s="2" t="s">
        <v>88</v>
      </c>
      <c r="D40" s="2" t="s">
        <v>22</v>
      </c>
      <c r="E40" s="2" t="s">
        <v>23</v>
      </c>
      <c r="G40" s="2" t="s">
        <v>24</v>
      </c>
      <c r="H40" s="2" t="s">
        <v>43</v>
      </c>
      <c r="I40" s="2">
        <v>6.0</v>
      </c>
      <c r="J40" s="2">
        <v>0.0</v>
      </c>
      <c r="K40" s="2">
        <v>6.0</v>
      </c>
      <c r="L40" s="2">
        <v>0.0</v>
      </c>
      <c r="M40" s="2">
        <v>6.0</v>
      </c>
    </row>
    <row r="41" ht="15.75" customHeight="1">
      <c r="A41" s="2">
        <v>2017.0</v>
      </c>
      <c r="B41" s="2">
        <v>7.0</v>
      </c>
      <c r="C41" s="2" t="s">
        <v>30</v>
      </c>
      <c r="D41" s="2" t="s">
        <v>22</v>
      </c>
      <c r="E41" s="2" t="s">
        <v>23</v>
      </c>
      <c r="G41" s="2" t="s">
        <v>24</v>
      </c>
      <c r="H41" s="2" t="s">
        <v>31</v>
      </c>
      <c r="I41" s="2">
        <v>4.0</v>
      </c>
      <c r="J41" s="2">
        <v>0.0</v>
      </c>
      <c r="K41" s="2">
        <v>4.0</v>
      </c>
      <c r="L41" s="2">
        <v>0.0</v>
      </c>
      <c r="M41" s="2">
        <v>4.0</v>
      </c>
      <c r="N41" s="2" t="s">
        <v>89</v>
      </c>
      <c r="P41" s="2" t="s">
        <v>33</v>
      </c>
    </row>
    <row r="42" ht="15.75" customHeight="1">
      <c r="A42" s="2">
        <v>2017.0</v>
      </c>
      <c r="B42" s="2">
        <v>6.0</v>
      </c>
      <c r="C42" s="2" t="s">
        <v>39</v>
      </c>
      <c r="D42" s="2" t="s">
        <v>22</v>
      </c>
      <c r="E42" s="2" t="s">
        <v>23</v>
      </c>
      <c r="G42" s="2" t="s">
        <v>24</v>
      </c>
      <c r="H42" s="2" t="s">
        <v>90</v>
      </c>
      <c r="I42" s="2">
        <v>29.0</v>
      </c>
      <c r="J42" s="2">
        <v>1.0</v>
      </c>
      <c r="K42" s="2">
        <v>26.0</v>
      </c>
      <c r="L42" s="2">
        <v>0.0</v>
      </c>
      <c r="M42" s="2">
        <v>29.0</v>
      </c>
    </row>
    <row r="43" ht="15.75" customHeight="1">
      <c r="A43">
        <v>2017.0</v>
      </c>
      <c r="B43">
        <v>5.0</v>
      </c>
      <c r="C43" t="s">
        <v>38</v>
      </c>
      <c r="D43" t="s">
        <v>22</v>
      </c>
      <c r="E43" t="s">
        <v>23</v>
      </c>
      <c r="G43" t="s">
        <v>24</v>
      </c>
      <c r="H43" t="s">
        <v>83</v>
      </c>
      <c r="I43">
        <v>41.0</v>
      </c>
      <c r="J43">
        <v>2.0</v>
      </c>
      <c r="K43">
        <v>41.0</v>
      </c>
      <c r="L43">
        <v>0.0</v>
      </c>
      <c r="M43">
        <v>40.0</v>
      </c>
      <c r="N43" t="s">
        <v>91</v>
      </c>
      <c r="P43" t="s">
        <v>58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U$43"/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8.14"/>
    <col customWidth="1" min="2" max="2" width="96.43"/>
    <col customWidth="1" min="3" max="26" width="8.71"/>
  </cols>
  <sheetData>
    <row r="1">
      <c r="A1" s="3" t="s">
        <v>92</v>
      </c>
      <c r="B1" s="4"/>
      <c r="C1" s="4"/>
      <c r="D1" s="4"/>
      <c r="E1" s="4"/>
    </row>
    <row r="3">
      <c r="A3" s="5" t="s">
        <v>93</v>
      </c>
      <c r="B3" s="5" t="s">
        <v>94</v>
      </c>
    </row>
    <row r="4">
      <c r="A4" s="6" t="s">
        <v>0</v>
      </c>
      <c r="B4" s="6" t="s">
        <v>95</v>
      </c>
    </row>
    <row r="5">
      <c r="A5" s="6" t="s">
        <v>1</v>
      </c>
      <c r="B5" s="6" t="s">
        <v>96</v>
      </c>
    </row>
    <row r="6">
      <c r="A6" s="6" t="s">
        <v>2</v>
      </c>
      <c r="B6" s="6" t="s">
        <v>96</v>
      </c>
    </row>
    <row r="7">
      <c r="A7" s="6" t="s">
        <v>3</v>
      </c>
      <c r="B7" s="7" t="s">
        <v>97</v>
      </c>
    </row>
    <row r="8">
      <c r="A8" s="6" t="s">
        <v>4</v>
      </c>
      <c r="B8" s="6" t="s">
        <v>98</v>
      </c>
    </row>
    <row r="9">
      <c r="A9" s="6" t="s">
        <v>5</v>
      </c>
      <c r="B9" s="6" t="s">
        <v>99</v>
      </c>
    </row>
    <row r="10">
      <c r="A10" s="6" t="s">
        <v>6</v>
      </c>
      <c r="B10" s="6" t="s">
        <v>100</v>
      </c>
    </row>
    <row r="11">
      <c r="A11" s="6" t="s">
        <v>7</v>
      </c>
      <c r="B11" s="6" t="s">
        <v>101</v>
      </c>
    </row>
    <row r="12">
      <c r="A12" s="6" t="s">
        <v>8</v>
      </c>
      <c r="B12" s="6" t="s">
        <v>102</v>
      </c>
    </row>
    <row r="13">
      <c r="A13" s="6" t="s">
        <v>9</v>
      </c>
      <c r="B13" s="6" t="s">
        <v>103</v>
      </c>
    </row>
    <row r="14">
      <c r="A14" s="6" t="s">
        <v>10</v>
      </c>
      <c r="B14" s="6" t="s">
        <v>104</v>
      </c>
    </row>
    <row r="15">
      <c r="A15" s="6" t="s">
        <v>11</v>
      </c>
      <c r="B15" s="6" t="s">
        <v>105</v>
      </c>
    </row>
    <row r="16">
      <c r="A16" s="6" t="s">
        <v>12</v>
      </c>
      <c r="B16" s="6" t="s">
        <v>106</v>
      </c>
    </row>
    <row r="17">
      <c r="A17" s="6" t="s">
        <v>13</v>
      </c>
      <c r="B17" s="6" t="s">
        <v>107</v>
      </c>
    </row>
    <row r="18">
      <c r="A18" s="6" t="s">
        <v>14</v>
      </c>
      <c r="B18" s="6" t="s">
        <v>108</v>
      </c>
    </row>
    <row r="19" ht="15.75" customHeight="1">
      <c r="A19" s="6" t="s">
        <v>15</v>
      </c>
      <c r="B19" s="6" t="s">
        <v>109</v>
      </c>
    </row>
    <row r="20" ht="15.75" customHeight="1">
      <c r="A20" s="6" t="s">
        <v>16</v>
      </c>
      <c r="B20" s="6" t="s">
        <v>110</v>
      </c>
    </row>
    <row r="21" ht="15.75" customHeight="1">
      <c r="A21" s="6" t="s">
        <v>17</v>
      </c>
      <c r="B21" s="6" t="s">
        <v>111</v>
      </c>
    </row>
    <row r="22" ht="15.75" customHeight="1">
      <c r="A22" s="6" t="s">
        <v>18</v>
      </c>
      <c r="B22" s="6" t="s">
        <v>112</v>
      </c>
    </row>
    <row r="23" ht="15.75" customHeight="1">
      <c r="A23" s="6" t="s">
        <v>19</v>
      </c>
      <c r="B23" s="6" t="s">
        <v>113</v>
      </c>
    </row>
    <row r="24" ht="15.75" customHeight="1">
      <c r="A24" s="6" t="s">
        <v>20</v>
      </c>
      <c r="B24" s="6" t="s">
        <v>114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45.43"/>
    <col customWidth="1" min="4" max="4" width="24.14"/>
  </cols>
  <sheetData>
    <row r="1">
      <c r="A1" s="8" t="s">
        <v>115</v>
      </c>
      <c r="B1" s="8" t="s">
        <v>116</v>
      </c>
      <c r="C1" s="8" t="s">
        <v>117</v>
      </c>
    </row>
    <row r="2">
      <c r="A2" s="9" t="s">
        <v>118</v>
      </c>
      <c r="B2" s="2" t="s">
        <v>119</v>
      </c>
      <c r="C2" s="10" t="s">
        <v>1</v>
      </c>
      <c r="D2" s="10" t="s">
        <v>120</v>
      </c>
    </row>
    <row r="3">
      <c r="C3" s="10" t="s">
        <v>121</v>
      </c>
      <c r="D3" s="10">
        <f>countif('Outbreak Data'!B:B, 1)</f>
        <v>3</v>
      </c>
    </row>
    <row r="4">
      <c r="C4" s="10" t="s">
        <v>122</v>
      </c>
      <c r="D4" s="10">
        <f>countif('Outbreak Data'!B:B, 2)</f>
        <v>1</v>
      </c>
    </row>
    <row r="5">
      <c r="C5" s="10" t="s">
        <v>123</v>
      </c>
      <c r="D5" s="10">
        <f>countif('Outbreak Data'!B:B, 3)</f>
        <v>3</v>
      </c>
    </row>
    <row r="6">
      <c r="C6" s="10" t="s">
        <v>124</v>
      </c>
      <c r="D6" s="10">
        <f>countif('Outbreak Data'!B:B, 4)</f>
        <v>2</v>
      </c>
    </row>
    <row r="7">
      <c r="C7" s="10" t="s">
        <v>125</v>
      </c>
      <c r="D7" s="10">
        <f>countif('Outbreak Data'!B:B, 5)</f>
        <v>8</v>
      </c>
    </row>
    <row r="8">
      <c r="C8" s="10" t="s">
        <v>126</v>
      </c>
      <c r="D8" s="10">
        <f>countif('Outbreak Data'!B:B, 6)</f>
        <v>17</v>
      </c>
    </row>
    <row r="9">
      <c r="C9" s="10" t="s">
        <v>127</v>
      </c>
      <c r="D9" s="10">
        <f>countif('Outbreak Data'!B:B, 7)</f>
        <v>8</v>
      </c>
    </row>
    <row r="10">
      <c r="C10" s="10" t="s">
        <v>128</v>
      </c>
      <c r="D10" s="10">
        <f>countif('Outbreak Data'!B:B, 8)</f>
        <v>0</v>
      </c>
    </row>
    <row r="11">
      <c r="C11" s="10" t="s">
        <v>129</v>
      </c>
      <c r="D11" s="10">
        <f>countif('Outbreak Data'!B:B, 9)</f>
        <v>0</v>
      </c>
    </row>
    <row r="12">
      <c r="C12" s="10" t="s">
        <v>130</v>
      </c>
      <c r="D12" s="10">
        <f>countif('Outbreak Data'!B:B, 10)</f>
        <v>0</v>
      </c>
    </row>
    <row r="13">
      <c r="C13" s="10" t="s">
        <v>131</v>
      </c>
      <c r="D13" s="10">
        <f>countif('Outbreak Data'!B:B, 11)</f>
        <v>0</v>
      </c>
    </row>
    <row r="14">
      <c r="A14" s="11"/>
      <c r="B14" s="11"/>
      <c r="C14" s="10" t="s">
        <v>132</v>
      </c>
      <c r="D14" s="10">
        <f>countif('Outbreak Data'!B:B, 12)</f>
        <v>0</v>
      </c>
    </row>
    <row r="16">
      <c r="A16" s="9" t="s">
        <v>133</v>
      </c>
      <c r="B16" s="2" t="s">
        <v>134</v>
      </c>
      <c r="C16" s="10" t="s">
        <v>1</v>
      </c>
      <c r="D16" s="10" t="s">
        <v>135</v>
      </c>
    </row>
    <row r="17">
      <c r="C17" s="10" t="s">
        <v>121</v>
      </c>
      <c r="D17" s="10">
        <f>AVERAGEIF('Outbreak Data'!B:B,1,'Outbreak Data'!I:I)</f>
        <v>22.66666667</v>
      </c>
    </row>
    <row r="18">
      <c r="C18" s="10" t="s">
        <v>122</v>
      </c>
      <c r="D18" s="10">
        <f>AVERAGEIF('Outbreak Data'!B:B,2,'Outbreak Data'!I:I)</f>
        <v>56</v>
      </c>
    </row>
    <row r="19">
      <c r="C19" s="10" t="s">
        <v>123</v>
      </c>
      <c r="D19" s="10">
        <f>AVERAGEIF('Outbreak Data'!B:B,3,'Outbreak Data'!I:I)</f>
        <v>202</v>
      </c>
    </row>
    <row r="20">
      <c r="C20" s="10" t="s">
        <v>124</v>
      </c>
      <c r="D20" s="10">
        <f>AVERAGEIF('Outbreak Data'!B:B,4,'Outbreak Data'!I:I)</f>
        <v>33</v>
      </c>
    </row>
    <row r="21">
      <c r="C21" s="10" t="s">
        <v>125</v>
      </c>
      <c r="D21" s="10">
        <f>AVERAGEIF('Outbreak Data'!B:B,5,'Outbreak Data'!I:I)</f>
        <v>35.75</v>
      </c>
    </row>
    <row r="22">
      <c r="C22" s="10" t="s">
        <v>126</v>
      </c>
      <c r="D22" s="10">
        <f>AVERAGEIF('Outbreak Data'!B:B,6,'Outbreak Data'!I:I)</f>
        <v>33.76470588</v>
      </c>
    </row>
    <row r="23">
      <c r="C23" s="10" t="s">
        <v>127</v>
      </c>
      <c r="D23" s="10">
        <f>AVERAGEIF('Outbreak Data'!B:B,7,'Outbreak Data'!I:I)</f>
        <v>25.875</v>
      </c>
    </row>
    <row r="24">
      <c r="C24" s="10" t="s">
        <v>128</v>
      </c>
      <c r="D24" s="12">
        <v>0.0</v>
      </c>
    </row>
    <row r="25">
      <c r="C25" s="10" t="s">
        <v>129</v>
      </c>
      <c r="D25" s="12">
        <v>0.0</v>
      </c>
    </row>
    <row r="26">
      <c r="C26" s="10" t="s">
        <v>130</v>
      </c>
      <c r="D26" s="12">
        <v>0.0</v>
      </c>
    </row>
    <row r="27">
      <c r="C27" s="10" t="s">
        <v>131</v>
      </c>
      <c r="D27" s="12">
        <v>0.0</v>
      </c>
    </row>
    <row r="28">
      <c r="A28" s="11"/>
      <c r="B28" s="11"/>
      <c r="C28" s="11" t="s">
        <v>132</v>
      </c>
      <c r="D28" s="13">
        <v>0.0</v>
      </c>
    </row>
    <row r="30">
      <c r="A30" s="9" t="s">
        <v>136</v>
      </c>
      <c r="B30" s="2" t="s">
        <v>137</v>
      </c>
      <c r="C30" s="10" t="s">
        <v>1</v>
      </c>
      <c r="D30" s="10" t="s">
        <v>138</v>
      </c>
    </row>
    <row r="31">
      <c r="C31" s="10" t="s">
        <v>121</v>
      </c>
      <c r="D31" s="10">
        <f>SUMIF('Outbreak Data'!B:B,1,'Outbreak Data'!I:I)</f>
        <v>68</v>
      </c>
    </row>
    <row r="32">
      <c r="C32" s="10" t="s">
        <v>122</v>
      </c>
      <c r="D32" s="10">
        <f>SUMIF('Outbreak Data'!B:B,2,'Outbreak Data'!I:I)</f>
        <v>56</v>
      </c>
    </row>
    <row r="33">
      <c r="C33" s="10" t="s">
        <v>123</v>
      </c>
      <c r="D33" s="10">
        <f>SUMIF('Outbreak Data'!B:B,3,'Outbreak Data'!I:I)</f>
        <v>606</v>
      </c>
    </row>
    <row r="34">
      <c r="C34" s="10" t="s">
        <v>124</v>
      </c>
      <c r="D34" s="10">
        <f>SUMIF('Outbreak Data'!B:B,4,'Outbreak Data'!I:I)</f>
        <v>66</v>
      </c>
    </row>
    <row r="35">
      <c r="C35" s="10" t="s">
        <v>125</v>
      </c>
      <c r="D35" s="10">
        <f>SUMIF('Outbreak Data'!B:B,5,'Outbreak Data'!I:I)</f>
        <v>286</v>
      </c>
    </row>
    <row r="36">
      <c r="C36" s="10" t="s">
        <v>126</v>
      </c>
      <c r="D36" s="10">
        <f>SUMIF('Outbreak Data'!B:B,6,'Outbreak Data'!I:I)</f>
        <v>574</v>
      </c>
    </row>
    <row r="37">
      <c r="C37" s="10" t="s">
        <v>127</v>
      </c>
      <c r="D37" s="10">
        <f>SUMIF('Outbreak Data'!B:B,7,'Outbreak Data'!I:I)</f>
        <v>207</v>
      </c>
    </row>
    <row r="38">
      <c r="C38" s="10" t="s">
        <v>128</v>
      </c>
      <c r="D38" s="10">
        <f>SUMIF('Outbreak Data'!B:B,8,'Outbreak Data'!I:I)</f>
        <v>0</v>
      </c>
    </row>
    <row r="39">
      <c r="C39" s="10" t="s">
        <v>129</v>
      </c>
      <c r="D39" s="10">
        <f>SUMIF('Outbreak Data'!B:B,9,'Outbreak Data'!I:I)</f>
        <v>0</v>
      </c>
    </row>
    <row r="40">
      <c r="C40" s="10" t="s">
        <v>130</v>
      </c>
      <c r="D40" s="10">
        <f>SUMIF('Outbreak Data'!B:B,10,'Outbreak Data'!I:I)</f>
        <v>0</v>
      </c>
    </row>
    <row r="41">
      <c r="C41" s="10" t="s">
        <v>131</v>
      </c>
      <c r="D41" s="10">
        <f>SUMIF('Outbreak Data'!B:B,11,'Outbreak Data'!I:I)</f>
        <v>0</v>
      </c>
    </row>
    <row r="42">
      <c r="A42" s="11"/>
      <c r="B42" s="11"/>
      <c r="C42" s="10" t="s">
        <v>132</v>
      </c>
      <c r="D42" s="10">
        <f>SUMIF('Outbreak Data'!B:B,12,'Outbreak Data'!I:I)</f>
        <v>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18.57"/>
  </cols>
  <sheetData>
    <row r="1">
      <c r="A1" s="14" t="s">
        <v>115</v>
      </c>
    </row>
    <row r="2">
      <c r="A2" s="15" t="s">
        <v>118</v>
      </c>
    </row>
    <row r="3">
      <c r="A3" s="16"/>
    </row>
    <row r="4">
      <c r="A4" s="16"/>
    </row>
    <row r="5">
      <c r="A5" s="16"/>
    </row>
    <row r="6">
      <c r="A6" s="16"/>
    </row>
    <row r="7">
      <c r="A7" s="16"/>
    </row>
    <row r="8">
      <c r="A8" s="16"/>
    </row>
    <row r="9">
      <c r="A9" s="16"/>
    </row>
    <row r="10">
      <c r="A10" s="16"/>
    </row>
    <row r="11">
      <c r="A11" s="16"/>
    </row>
    <row r="12">
      <c r="A12" s="15" t="s">
        <v>133</v>
      </c>
    </row>
    <row r="13">
      <c r="A13" s="16"/>
    </row>
    <row r="14">
      <c r="A14" s="16"/>
    </row>
    <row r="15">
      <c r="A15" s="16"/>
    </row>
    <row r="16">
      <c r="A16" s="16"/>
    </row>
    <row r="17">
      <c r="A17" s="16"/>
    </row>
    <row r="18">
      <c r="A18" s="16"/>
    </row>
    <row r="19">
      <c r="A19" s="16"/>
    </row>
    <row r="20">
      <c r="A20" s="16"/>
    </row>
    <row r="21">
      <c r="A21" s="16"/>
    </row>
    <row r="22">
      <c r="A22" s="16"/>
    </row>
    <row r="23">
      <c r="A23" s="15" t="s">
        <v>136</v>
      </c>
    </row>
    <row r="24">
      <c r="A24" s="16"/>
    </row>
    <row r="25">
      <c r="A25" s="16"/>
    </row>
    <row r="26">
      <c r="A26" s="16"/>
    </row>
    <row r="27">
      <c r="A27" s="16"/>
    </row>
    <row r="28">
      <c r="A28" s="16"/>
    </row>
    <row r="29">
      <c r="A29" s="16"/>
    </row>
    <row r="30">
      <c r="A30" s="16"/>
    </row>
    <row r="31">
      <c r="A31" s="16"/>
    </row>
    <row r="32">
      <c r="A32" s="16"/>
    </row>
    <row r="33">
      <c r="A33" s="16"/>
    </row>
    <row r="34">
      <c r="A34" s="16"/>
    </row>
    <row r="35">
      <c r="A35" s="16"/>
    </row>
  </sheetData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20.14"/>
    <col customWidth="1" min="3" max="6" width="10.0"/>
    <col customWidth="1" min="7" max="26" width="8.71"/>
  </cols>
  <sheetData>
    <row r="1">
      <c r="A1" s="1" t="s">
        <v>143</v>
      </c>
      <c r="B1" s="1" t="s">
        <v>144</v>
      </c>
    </row>
    <row r="2">
      <c r="A2" s="2" t="s">
        <v>3</v>
      </c>
      <c r="B2" s="2" t="s">
        <v>145</v>
      </c>
    </row>
    <row r="3">
      <c r="A3" s="2" t="s">
        <v>0</v>
      </c>
      <c r="B3" s="2" t="s">
        <v>146</v>
      </c>
    </row>
    <row r="4">
      <c r="A4" s="2" t="s">
        <v>2</v>
      </c>
      <c r="B4" s="2" t="s">
        <v>147</v>
      </c>
    </row>
    <row r="5">
      <c r="A5" s="2" t="s">
        <v>148</v>
      </c>
      <c r="B5" s="2" t="s">
        <v>149</v>
      </c>
    </row>
    <row r="6">
      <c r="A6" s="2" t="s">
        <v>4</v>
      </c>
      <c r="B6" s="2" t="s">
        <v>40</v>
      </c>
    </row>
    <row r="7">
      <c r="A7" s="2" t="s">
        <v>7</v>
      </c>
      <c r="B7" s="2" t="s">
        <v>150</v>
      </c>
    </row>
    <row r="8">
      <c r="A8" s="2" t="s">
        <v>151</v>
      </c>
      <c r="B8" s="2" t="s">
        <v>152</v>
      </c>
    </row>
    <row r="9">
      <c r="A9" s="2" t="s">
        <v>16</v>
      </c>
      <c r="B9" s="2" t="s">
        <v>153</v>
      </c>
    </row>
    <row r="10">
      <c r="A10" s="2" t="s">
        <v>17</v>
      </c>
      <c r="B10" s="2" t="s">
        <v>154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B$10"/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57"/>
    <col customWidth="1" min="2" max="6" width="10.0"/>
    <col customWidth="1" min="7" max="26" width="8.71"/>
  </cols>
  <sheetData>
    <row r="1">
      <c r="A1" s="1" t="s">
        <v>155</v>
      </c>
    </row>
    <row r="2">
      <c r="A2" s="17">
        <v>43444.3670301736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$2"/>
  <printOptions/>
  <pageMargins bottom="0.75" footer="0.0" header="0.0" left="0.7" right="0.7" top="0.75"/>
  <pageSetup orientation="landscape"/>
  <drawing r:id="rId1"/>
</worksheet>
</file>